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96" windowHeight="10728" tabRatio="85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<sst xmlns="http://schemas.openxmlformats.org/spreadsheetml/2006/main" count="4164" uniqueCount="974">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</sst>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35" borderId="14" xfId="67" applyNumberFormat="1" applyFont="1" applyFill="1" applyBorder="1" applyProtection="1">
      <alignment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43738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43795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6.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43738</v>
      </c>
    </row>
    <row r="11" spans="1:2" ht="15">
      <c r="A11" s="7" t="s">
        <v>950</v>
      </c>
      <c r="B11" s="547">
        <v>43795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0.02418889361443587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0.02818983218862848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0.06768387275006907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0.0182211365183613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1.0207525964966673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1.4244171944481876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0.6146206710685891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0.13666621749090418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0.13666621749090418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0.885535200279773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0.7532852394491897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0.0809526908310015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0.41649260072222616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0.2692094257910605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6123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0.027096757062946966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0.04978454412574271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7.177152444139404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76635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50843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4193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25045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8712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228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4570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2716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172942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64633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160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80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99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339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1952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1952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1694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1655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1694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1236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1236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1092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243888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6786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1071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51286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318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9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59470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31359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1878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1081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267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884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35469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333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9806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10142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625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105706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349594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24288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38287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5225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5225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67800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133439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133439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6370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139809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225968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29512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592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7065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3310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10967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8881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56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19904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24968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36543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25922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986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2172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728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6735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12500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157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74168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27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74210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349594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9067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8083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6990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18035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3272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206946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184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2871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255448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768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1290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80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454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2592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258040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5355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258040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5355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-49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-49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5404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6370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263395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6800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232512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6907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17125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263344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46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47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263395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263395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966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263395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330603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-274415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-21872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-35274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-140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20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-1047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-16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-219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-2360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-4238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1860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-2042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40890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36470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177525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-205296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-1100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-20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-28894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5216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4926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10142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10142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30277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30277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-5984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-5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24288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24288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48282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48282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-9995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38287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38287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-7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5225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5225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127441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127441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6370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12290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146101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146101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-12276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-12276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5984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-6292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-6292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217315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217315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6370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2283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225968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225968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33611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33611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-966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-3133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29512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29512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80195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103573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36578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49114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32406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10541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2557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4834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319798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66421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208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830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534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1572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1694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1655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1694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389485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6939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2389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1802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397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1911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289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3926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2970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20623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2053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36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78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32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146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22822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10499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28552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6057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2325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973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4070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1913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974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55363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3841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67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71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138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59342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76635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77410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32323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47186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33344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6760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4570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6830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285058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64633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244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841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495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1580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1694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1655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1694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352965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76635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77410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32323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47186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33344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6760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4570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6830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285058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64633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244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841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495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1580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1694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1655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1694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352965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30059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32539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21791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23039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9369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4544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121341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68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784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440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1292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122633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1593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731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1234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2401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545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408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6912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17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42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19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78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6990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5085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5140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884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808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3382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838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16137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1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65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63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129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16266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26567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28130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22141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24632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6532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4114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112116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84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761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396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1241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113357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26567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28130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22141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24632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6532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4114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112116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84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761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396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1241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113357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76635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50843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4193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25045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8712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228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4570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2716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172942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64633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160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80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99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339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1694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1655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1694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239608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1236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1236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1236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1092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31359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1878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1081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267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176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17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884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884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35469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37797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31359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1878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1081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267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176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17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884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884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35469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35469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1236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1236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1236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1092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2328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592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592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7065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4427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2638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3310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10967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8881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24968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23634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1334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36543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25922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986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2172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6735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2016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4719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728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12500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74011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93859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24968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23634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1334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36543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25922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986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2172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6735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2016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4719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728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12500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74011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74011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592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592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7065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4427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2638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3310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10967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8881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19848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94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94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63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63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157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157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73151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73151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G44" sqref="G4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76635</v>
      </c>
      <c r="D12" s="188">
        <v>80195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50843</v>
      </c>
      <c r="D13" s="188">
        <v>73514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4193</v>
      </c>
      <c r="D14" s="188">
        <v>4039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25045</v>
      </c>
      <c r="D15" s="188">
        <v>27323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8712</v>
      </c>
      <c r="D16" s="188">
        <v>9367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228</v>
      </c>
      <c r="D17" s="188">
        <v>1172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4570</v>
      </c>
      <c r="D18" s="188">
        <v>2557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2716</v>
      </c>
      <c r="D19" s="188">
        <v>290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172942</v>
      </c>
      <c r="D20" s="567">
        <f>SUM(D12:D19)</f>
        <v>198457</v>
      </c>
      <c r="E20" s="84" t="s">
        <v>54</v>
      </c>
      <c r="F20" s="87" t="s">
        <v>55</v>
      </c>
      <c r="G20" s="188">
        <v>24288</v>
      </c>
      <c r="H20" s="187">
        <v>30277</v>
      </c>
    </row>
    <row r="21" spans="1:8" ht="15.75">
      <c r="A21" s="94" t="s">
        <v>56</v>
      </c>
      <c r="B21" s="90" t="s">
        <v>57</v>
      </c>
      <c r="C21" s="463">
        <v>64633</v>
      </c>
      <c r="D21" s="463">
        <v>66421</v>
      </c>
      <c r="E21" s="84" t="s">
        <v>58</v>
      </c>
      <c r="F21" s="87" t="s">
        <v>59</v>
      </c>
      <c r="G21" s="188">
        <v>38287</v>
      </c>
      <c r="H21" s="187">
        <v>48282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5225</v>
      </c>
      <c r="H22" s="583">
        <f>SUM(H23:H25)</f>
        <v>5232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5225</v>
      </c>
      <c r="H23" s="187">
        <v>5232</v>
      </c>
    </row>
    <row r="24" spans="1:13" ht="15">
      <c r="A24" s="84" t="s">
        <v>67</v>
      </c>
      <c r="B24" s="86" t="s">
        <v>68</v>
      </c>
      <c r="C24" s="188">
        <v>160</v>
      </c>
      <c r="D24" s="188">
        <v>140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80</v>
      </c>
      <c r="D25" s="188">
        <v>46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67800</v>
      </c>
      <c r="H26" s="567">
        <f>H20+H21+H22</f>
        <v>83791</v>
      </c>
      <c r="M26" s="92"/>
    </row>
    <row r="27" spans="1:8" ht="15.75">
      <c r="A27" s="84" t="s">
        <v>79</v>
      </c>
      <c r="B27" s="86" t="s">
        <v>80</v>
      </c>
      <c r="C27" s="188">
        <v>99</v>
      </c>
      <c r="D27" s="188">
        <v>94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339</v>
      </c>
      <c r="D28" s="567">
        <f>SUM(D24:D27)</f>
        <v>280</v>
      </c>
      <c r="E28" s="193" t="s">
        <v>84</v>
      </c>
      <c r="F28" s="87" t="s">
        <v>85</v>
      </c>
      <c r="G28" s="564">
        <f>SUM(G29:G31)</f>
        <v>133439</v>
      </c>
      <c r="H28" s="565">
        <f>SUM(H29:H31)</f>
        <v>127441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133439</v>
      </c>
      <c r="H29" s="187">
        <v>127441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1952</v>
      </c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6370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1952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-12276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139809</v>
      </c>
      <c r="H34" s="567">
        <f>H28+H32+H33</f>
        <v>115165</v>
      </c>
    </row>
    <row r="35" spans="1:8" ht="15">
      <c r="A35" s="84" t="s">
        <v>106</v>
      </c>
      <c r="B35" s="88" t="s">
        <v>107</v>
      </c>
      <c r="C35" s="564">
        <f>SUM(C36:C39)</f>
        <v>1694</v>
      </c>
      <c r="D35" s="565">
        <f>SUM(D36:D39)</f>
        <v>1694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225968</v>
      </c>
      <c r="H37" s="569">
        <f>H26+H18+H34</f>
        <v>217315</v>
      </c>
    </row>
    <row r="38" spans="1:13" ht="15">
      <c r="A38" s="84" t="s">
        <v>113</v>
      </c>
      <c r="B38" s="86" t="s">
        <v>114</v>
      </c>
      <c r="C38" s="188">
        <v>1655</v>
      </c>
      <c r="D38" s="187">
        <v>1655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29512</v>
      </c>
      <c r="H40" s="552">
        <v>33611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592</v>
      </c>
      <c r="H44" s="188">
        <v>1733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7065</v>
      </c>
      <c r="H45" s="188">
        <v>10947</v>
      </c>
    </row>
    <row r="46" spans="1:13" ht="15.75">
      <c r="A46" s="460" t="s">
        <v>137</v>
      </c>
      <c r="B46" s="90" t="s">
        <v>138</v>
      </c>
      <c r="C46" s="566">
        <f>C35+C40+C45</f>
        <v>1694</v>
      </c>
      <c r="D46" s="567">
        <f>D35+D40+D45</f>
        <v>1694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3310</v>
      </c>
      <c r="H49" s="188">
        <v>874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10967</v>
      </c>
      <c r="H50" s="565">
        <f>SUM(H44:H49)</f>
        <v>13554</v>
      </c>
    </row>
    <row r="51" spans="1:8" ht="15">
      <c r="A51" s="84" t="s">
        <v>79</v>
      </c>
      <c r="B51" s="86" t="s">
        <v>155</v>
      </c>
      <c r="C51" s="188">
        <v>1236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1236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8881</v>
      </c>
      <c r="H54" s="188">
        <v>8298</v>
      </c>
    </row>
    <row r="55" spans="1:8" ht="15.75">
      <c r="A55" s="94" t="s">
        <v>166</v>
      </c>
      <c r="B55" s="90" t="s">
        <v>167</v>
      </c>
      <c r="C55" s="465">
        <v>1092</v>
      </c>
      <c r="D55" s="466">
        <v>838</v>
      </c>
      <c r="E55" s="84" t="s">
        <v>168</v>
      </c>
      <c r="F55" s="89" t="s">
        <v>169</v>
      </c>
      <c r="G55" s="188">
        <v>56</v>
      </c>
      <c r="H55" s="188">
        <v>56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243888</v>
      </c>
      <c r="D56" s="571">
        <f>D20+D21+D22+D28+D33+D46+D52+D54+D55</f>
        <v>267690</v>
      </c>
      <c r="E56" s="94" t="s">
        <v>825</v>
      </c>
      <c r="F56" s="93" t="s">
        <v>172</v>
      </c>
      <c r="G56" s="568">
        <f>G50+G52+G53+G54+G55</f>
        <v>19904</v>
      </c>
      <c r="H56" s="569">
        <f>H50+H52+H53+H54+H55</f>
        <v>21908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6786</v>
      </c>
      <c r="D59" s="188">
        <v>6674</v>
      </c>
      <c r="E59" s="192" t="s">
        <v>180</v>
      </c>
      <c r="F59" s="473" t="s">
        <v>181</v>
      </c>
      <c r="G59" s="188">
        <v>24968</v>
      </c>
      <c r="H59" s="187">
        <v>46301</v>
      </c>
    </row>
    <row r="60" spans="1:13" ht="15">
      <c r="A60" s="84" t="s">
        <v>178</v>
      </c>
      <c r="B60" s="86" t="s">
        <v>179</v>
      </c>
      <c r="C60" s="188">
        <v>1071</v>
      </c>
      <c r="D60" s="188">
        <v>1412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51286</v>
      </c>
      <c r="D61" s="188">
        <v>45069</v>
      </c>
      <c r="E61" s="191" t="s">
        <v>188</v>
      </c>
      <c r="F61" s="87" t="s">
        <v>189</v>
      </c>
      <c r="G61" s="564">
        <f>SUM(G62:G68)</f>
        <v>36543</v>
      </c>
      <c r="H61" s="565">
        <f>SUM(H62:H68)</f>
        <v>24819</v>
      </c>
    </row>
    <row r="62" spans="1:13" ht="15">
      <c r="A62" s="84" t="s">
        <v>186</v>
      </c>
      <c r="B62" s="88" t="s">
        <v>187</v>
      </c>
      <c r="C62" s="188">
        <v>318</v>
      </c>
      <c r="D62" s="188">
        <v>201</v>
      </c>
      <c r="E62" s="191" t="s">
        <v>192</v>
      </c>
      <c r="F62" s="87" t="s">
        <v>193</v>
      </c>
      <c r="G62" s="188"/>
      <c r="H62" s="188">
        <v>11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>
        <v>9</v>
      </c>
      <c r="D64" s="187">
        <v>9</v>
      </c>
      <c r="E64" s="84" t="s">
        <v>199</v>
      </c>
      <c r="F64" s="87" t="s">
        <v>200</v>
      </c>
      <c r="G64" s="188">
        <v>25922</v>
      </c>
      <c r="H64" s="188">
        <v>16661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59470</v>
      </c>
      <c r="D65" s="567">
        <f>SUM(D59:D64)</f>
        <v>53365</v>
      </c>
      <c r="E65" s="84" t="s">
        <v>201</v>
      </c>
      <c r="F65" s="87" t="s">
        <v>202</v>
      </c>
      <c r="G65" s="188">
        <v>986</v>
      </c>
      <c r="H65" s="188">
        <v>1273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2172</v>
      </c>
      <c r="H66" s="188">
        <v>1725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728</v>
      </c>
      <c r="H67" s="188">
        <v>515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6735</v>
      </c>
      <c r="H68" s="188">
        <v>4634</v>
      </c>
    </row>
    <row r="69" spans="1:8" ht="15">
      <c r="A69" s="84" t="s">
        <v>210</v>
      </c>
      <c r="B69" s="86" t="s">
        <v>211</v>
      </c>
      <c r="C69" s="188">
        <v>31359</v>
      </c>
      <c r="D69" s="188">
        <v>25287</v>
      </c>
      <c r="E69" s="192" t="s">
        <v>79</v>
      </c>
      <c r="F69" s="87" t="s">
        <v>216</v>
      </c>
      <c r="G69" s="188">
        <v>12500</v>
      </c>
      <c r="H69" s="188">
        <v>10373</v>
      </c>
    </row>
    <row r="70" spans="1:8" ht="15">
      <c r="A70" s="84" t="s">
        <v>214</v>
      </c>
      <c r="B70" s="86" t="s">
        <v>215</v>
      </c>
      <c r="C70" s="188">
        <v>1878</v>
      </c>
      <c r="D70" s="188">
        <v>1235</v>
      </c>
      <c r="E70" s="84" t="s">
        <v>219</v>
      </c>
      <c r="F70" s="87" t="s">
        <v>220</v>
      </c>
      <c r="G70" s="188">
        <v>157</v>
      </c>
      <c r="H70" s="188">
        <v>94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74168</v>
      </c>
      <c r="H71" s="567">
        <f>H59+H60+H61+H69+H70</f>
        <v>81587</v>
      </c>
    </row>
    <row r="72" spans="1:8" ht="15">
      <c r="A72" s="84" t="s">
        <v>221</v>
      </c>
      <c r="B72" s="86" t="s">
        <v>222</v>
      </c>
      <c r="C72" s="188">
        <v>1081</v>
      </c>
      <c r="D72" s="188">
        <v>498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267</v>
      </c>
      <c r="D73" s="188">
        <v>449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884</v>
      </c>
      <c r="D75" s="188">
        <v>545</v>
      </c>
      <c r="E75" s="472" t="s">
        <v>160</v>
      </c>
      <c r="F75" s="89" t="s">
        <v>233</v>
      </c>
      <c r="G75" s="465">
        <v>27</v>
      </c>
      <c r="H75" s="466">
        <v>38</v>
      </c>
    </row>
    <row r="76" spans="1:8" ht="15.75">
      <c r="A76" s="469" t="s">
        <v>77</v>
      </c>
      <c r="B76" s="90" t="s">
        <v>232</v>
      </c>
      <c r="C76" s="566">
        <f>SUM(C68:C75)</f>
        <v>35469</v>
      </c>
      <c r="D76" s="567">
        <f>SUM(D68:D75)</f>
        <v>28014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</v>
      </c>
      <c r="H77" s="466">
        <v>5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1</v>
      </c>
      <c r="E79" s="196" t="s">
        <v>824</v>
      </c>
      <c r="F79" s="93" t="s">
        <v>241</v>
      </c>
      <c r="G79" s="568">
        <f>G71+G73+G75+G77</f>
        <v>74210</v>
      </c>
      <c r="H79" s="569">
        <f>H71+H73+H75+H77</f>
        <v>81630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>
        <v>1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333</v>
      </c>
      <c r="D88" s="188">
        <v>629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9806</v>
      </c>
      <c r="D89" s="188">
        <v>4297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3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10142</v>
      </c>
      <c r="D92" s="567">
        <f>SUM(D88:D91)</f>
        <v>4926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625</v>
      </c>
      <c r="D93" s="466">
        <v>468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105706</v>
      </c>
      <c r="D94" s="571">
        <f>D65+D76+D85+D92+D93</f>
        <v>86774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349594</v>
      </c>
      <c r="D95" s="573">
        <f>D94+D56</f>
        <v>354464</v>
      </c>
      <c r="E95" s="220" t="s">
        <v>916</v>
      </c>
      <c r="F95" s="476" t="s">
        <v>268</v>
      </c>
      <c r="G95" s="572">
        <f>G37+G40+G56+G79</f>
        <v>349594</v>
      </c>
      <c r="H95" s="573">
        <f>H37+H40+H56+H79</f>
        <v>354464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43795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tr">
        <f>Начална!B17</f>
        <v>Марин Стоянов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Normal="70" zoomScaleSheetLayoutView="100" zoomScalePageLayoutView="0" workbookViewId="0" topLeftCell="A1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9067</v>
      </c>
      <c r="D12" s="308">
        <v>9740</v>
      </c>
      <c r="E12" s="185" t="s">
        <v>277</v>
      </c>
      <c r="F12" s="231" t="s">
        <v>278</v>
      </c>
      <c r="G12" s="307">
        <v>6800</v>
      </c>
      <c r="H12" s="667">
        <v>7125</v>
      </c>
    </row>
    <row r="13" spans="1:8" ht="15">
      <c r="A13" s="185" t="s">
        <v>279</v>
      </c>
      <c r="B13" s="181" t="s">
        <v>280</v>
      </c>
      <c r="C13" s="307">
        <v>8083</v>
      </c>
      <c r="D13" s="308">
        <v>14843</v>
      </c>
      <c r="E13" s="185" t="s">
        <v>281</v>
      </c>
      <c r="F13" s="231" t="s">
        <v>282</v>
      </c>
      <c r="G13" s="307">
        <v>232512</v>
      </c>
      <c r="H13" s="667">
        <v>211756</v>
      </c>
    </row>
    <row r="14" spans="1:8" ht="15">
      <c r="A14" s="185" t="s">
        <v>283</v>
      </c>
      <c r="B14" s="181" t="s">
        <v>284</v>
      </c>
      <c r="C14" s="307">
        <v>6990</v>
      </c>
      <c r="D14" s="308">
        <v>7518</v>
      </c>
      <c r="E14" s="236" t="s">
        <v>285</v>
      </c>
      <c r="F14" s="231" t="s">
        <v>286</v>
      </c>
      <c r="G14" s="307">
        <v>6907</v>
      </c>
      <c r="H14" s="667">
        <v>17287</v>
      </c>
    </row>
    <row r="15" spans="1:8" ht="15">
      <c r="A15" s="185" t="s">
        <v>287</v>
      </c>
      <c r="B15" s="181" t="s">
        <v>288</v>
      </c>
      <c r="C15" s="307">
        <v>18035</v>
      </c>
      <c r="D15" s="308">
        <v>17817</v>
      </c>
      <c r="E15" s="236" t="s">
        <v>79</v>
      </c>
      <c r="F15" s="231" t="s">
        <v>289</v>
      </c>
      <c r="G15" s="307">
        <v>17125</v>
      </c>
      <c r="H15" s="667">
        <v>9682</v>
      </c>
    </row>
    <row r="16" spans="1:8" ht="15.75">
      <c r="A16" s="185" t="s">
        <v>290</v>
      </c>
      <c r="B16" s="181" t="s">
        <v>291</v>
      </c>
      <c r="C16" s="307">
        <v>3272</v>
      </c>
      <c r="D16" s="308">
        <v>3260</v>
      </c>
      <c r="E16" s="227" t="s">
        <v>52</v>
      </c>
      <c r="F16" s="255" t="s">
        <v>292</v>
      </c>
      <c r="G16" s="597">
        <f>SUM(G12:G15)</f>
        <v>263344</v>
      </c>
      <c r="H16" s="598">
        <f>SUM(H12:H15)</f>
        <v>245850</v>
      </c>
    </row>
    <row r="17" spans="1:8" ht="30.75">
      <c r="A17" s="185" t="s">
        <v>293</v>
      </c>
      <c r="B17" s="181" t="s">
        <v>294</v>
      </c>
      <c r="C17" s="307">
        <v>206946</v>
      </c>
      <c r="D17" s="308">
        <v>190189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184</v>
      </c>
      <c r="D18" s="308">
        <v>-174</v>
      </c>
      <c r="E18" s="225" t="s">
        <v>297</v>
      </c>
      <c r="F18" s="229" t="s">
        <v>298</v>
      </c>
      <c r="G18" s="608">
        <v>4</v>
      </c>
      <c r="H18" s="609">
        <v>4</v>
      </c>
    </row>
    <row r="19" spans="1:8" ht="15">
      <c r="A19" s="185" t="s">
        <v>299</v>
      </c>
      <c r="B19" s="181" t="s">
        <v>300</v>
      </c>
      <c r="C19" s="307">
        <v>2871</v>
      </c>
      <c r="D19" s="308">
        <v>1061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255448</v>
      </c>
      <c r="D22" s="598">
        <f>SUM(D12:D18)+D19</f>
        <v>244254</v>
      </c>
      <c r="E22" s="185" t="s">
        <v>309</v>
      </c>
      <c r="F22" s="228" t="s">
        <v>310</v>
      </c>
      <c r="G22" s="307"/>
      <c r="H22" s="667">
        <v>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66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667"/>
    </row>
    <row r="25" spans="1:8" ht="30.75">
      <c r="A25" s="185" t="s">
        <v>316</v>
      </c>
      <c r="B25" s="228" t="s">
        <v>317</v>
      </c>
      <c r="C25" s="307">
        <v>768</v>
      </c>
      <c r="D25" s="308">
        <v>1412</v>
      </c>
      <c r="E25" s="185" t="s">
        <v>318</v>
      </c>
      <c r="F25" s="228" t="s">
        <v>319</v>
      </c>
      <c r="G25" s="307">
        <v>46</v>
      </c>
      <c r="H25" s="667">
        <v>88</v>
      </c>
    </row>
    <row r="26" spans="1:8" ht="30.75">
      <c r="A26" s="185" t="s">
        <v>320</v>
      </c>
      <c r="B26" s="228" t="s">
        <v>321</v>
      </c>
      <c r="C26" s="307">
        <v>1290</v>
      </c>
      <c r="D26" s="308">
        <v>4844</v>
      </c>
      <c r="E26" s="185" t="s">
        <v>322</v>
      </c>
      <c r="F26" s="228" t="s">
        <v>323</v>
      </c>
      <c r="G26" s="307">
        <v>1</v>
      </c>
      <c r="H26" s="667">
        <v>3</v>
      </c>
    </row>
    <row r="27" spans="1:8" ht="30.75">
      <c r="A27" s="185" t="s">
        <v>324</v>
      </c>
      <c r="B27" s="228" t="s">
        <v>325</v>
      </c>
      <c r="C27" s="307">
        <v>80</v>
      </c>
      <c r="D27" s="308">
        <v>6</v>
      </c>
      <c r="E27" s="227" t="s">
        <v>104</v>
      </c>
      <c r="F27" s="229" t="s">
        <v>326</v>
      </c>
      <c r="G27" s="597">
        <f>SUM(G22:G26)</f>
        <v>47</v>
      </c>
      <c r="H27" s="598">
        <f>SUM(H22:H26)</f>
        <v>115</v>
      </c>
    </row>
    <row r="28" spans="1:8" ht="15">
      <c r="A28" s="185" t="s">
        <v>79</v>
      </c>
      <c r="B28" s="228" t="s">
        <v>327</v>
      </c>
      <c r="C28" s="307">
        <v>454</v>
      </c>
      <c r="D28" s="308">
        <v>486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2592</v>
      </c>
      <c r="D29" s="598">
        <f>SUM(D25:D28)</f>
        <v>6748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258040</v>
      </c>
      <c r="D31" s="604">
        <f>D29+D22</f>
        <v>251002</v>
      </c>
      <c r="E31" s="242" t="s">
        <v>800</v>
      </c>
      <c r="F31" s="257" t="s">
        <v>331</v>
      </c>
      <c r="G31" s="244">
        <f>G16+G18+G27</f>
        <v>263395</v>
      </c>
      <c r="H31" s="245">
        <f>H16+H18+H27</f>
        <v>245969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5355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5033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258040</v>
      </c>
      <c r="D36" s="606">
        <f>D31-D34+D35</f>
        <v>251002</v>
      </c>
      <c r="E36" s="253" t="s">
        <v>346</v>
      </c>
      <c r="F36" s="247" t="s">
        <v>347</v>
      </c>
      <c r="G36" s="258">
        <f>G35-G34+G31</f>
        <v>263395</v>
      </c>
      <c r="H36" s="259">
        <f>H35-H34+H31</f>
        <v>245969</v>
      </c>
    </row>
    <row r="37" spans="1:8" ht="15.75">
      <c r="A37" s="252" t="s">
        <v>348</v>
      </c>
      <c r="B37" s="222" t="s">
        <v>349</v>
      </c>
      <c r="C37" s="603">
        <f>IF((G36-C36)&gt;0,G36-C36,0)</f>
        <v>5355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5033</v>
      </c>
    </row>
    <row r="38" spans="1:8" ht="15.75">
      <c r="A38" s="225" t="s">
        <v>352</v>
      </c>
      <c r="B38" s="229" t="s">
        <v>353</v>
      </c>
      <c r="C38" s="597">
        <f>C39+C40+C41</f>
        <v>-49</v>
      </c>
      <c r="D38" s="598">
        <f>D39+D40+D41</f>
        <v>-93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>
        <v>2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-49</v>
      </c>
      <c r="D40" s="308">
        <v>-95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5404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4940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966</v>
      </c>
      <c r="H43" s="607">
        <v>829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6370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4111</v>
      </c>
    </row>
    <row r="45" spans="1:8" ht="15.75" thickBot="1">
      <c r="A45" s="261" t="s">
        <v>371</v>
      </c>
      <c r="B45" s="262" t="s">
        <v>372</v>
      </c>
      <c r="C45" s="599">
        <f>C36+C38+C42</f>
        <v>263395</v>
      </c>
      <c r="D45" s="600">
        <f>D36+D38+D42</f>
        <v>250909</v>
      </c>
      <c r="E45" s="261" t="s">
        <v>373</v>
      </c>
      <c r="F45" s="263" t="s">
        <v>374</v>
      </c>
      <c r="G45" s="599">
        <f>G42+G36</f>
        <v>263395</v>
      </c>
      <c r="H45" s="600">
        <f>H42+H36</f>
        <v>250909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43795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tr">
        <f>Начална!B17</f>
        <v>Марин Стоянов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">
      <c r="A59" s="662"/>
      <c r="B59" s="672"/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F47" sqref="F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330603</v>
      </c>
      <c r="D11" s="188">
        <v>272149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-274415</v>
      </c>
      <c r="D12" s="188">
        <v>-234217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-21872</v>
      </c>
      <c r="D14" s="188">
        <v>-21261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-35274</v>
      </c>
      <c r="D15" s="188">
        <v>-24760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-140</v>
      </c>
      <c r="D16" s="188">
        <v>58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20</v>
      </c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-1047</v>
      </c>
      <c r="D18" s="188">
        <v>-1697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-16</v>
      </c>
      <c r="D19" s="188">
        <v>-21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-219</v>
      </c>
      <c r="D20" s="188">
        <v>-147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-2360</v>
      </c>
      <c r="D21" s="628">
        <f>SUM(D11:D20)</f>
        <v>-9896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-4238</v>
      </c>
      <c r="D23" s="188">
        <v>-3443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1860</v>
      </c>
      <c r="D24" s="188">
        <v>2922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>
        <v>-175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87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-2042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40890</v>
      </c>
      <c r="D29" s="188">
        <v>16537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3325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36470</v>
      </c>
      <c r="D33" s="628">
        <f>SUM(D23:D32)</f>
        <v>19253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177525</v>
      </c>
      <c r="D37" s="188">
        <v>162525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-205296</v>
      </c>
      <c r="D38" s="188">
        <v>-171216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-1100</v>
      </c>
      <c r="D39" s="187">
        <v>-1047</v>
      </c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-3</v>
      </c>
      <c r="D41" s="188">
        <v>-3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-20</v>
      </c>
      <c r="D42" s="188">
        <v>58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-28894</v>
      </c>
      <c r="D43" s="630">
        <f>SUM(D35:D42)</f>
        <v>-9683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5216</v>
      </c>
      <c r="D44" s="298">
        <f>D43+D33+D21</f>
        <v>-326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4926</v>
      </c>
      <c r="D45" s="300">
        <v>6664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10142</v>
      </c>
      <c r="D46" s="302">
        <f>D45+D44</f>
        <v>6338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10142</v>
      </c>
      <c r="D47" s="289">
        <v>6338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43795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71" t="str">
        <f>Начална!B17</f>
        <v>Марин Стоянов</v>
      </c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662"/>
      <c r="B62" s="672"/>
      <c r="C62" s="672"/>
      <c r="D62" s="672"/>
      <c r="E62" s="672"/>
      <c r="F62" s="543"/>
      <c r="G62" s="44"/>
      <c r="H62" s="41"/>
    </row>
    <row r="63" spans="1:8" ht="15">
      <c r="A63" s="662"/>
      <c r="B63" s="672"/>
      <c r="C63" s="672"/>
      <c r="D63" s="672"/>
      <c r="E63" s="672"/>
      <c r="F63" s="543"/>
      <c r="G63" s="44"/>
      <c r="H63" s="41"/>
    </row>
    <row r="64" spans="1:8" ht="15">
      <c r="A64" s="662"/>
      <c r="B64" s="672"/>
      <c r="C64" s="672"/>
      <c r="D64" s="672"/>
      <c r="E64" s="672"/>
      <c r="F64" s="543"/>
      <c r="G64" s="44"/>
      <c r="H64" s="41"/>
    </row>
    <row r="65" spans="1:8" ht="15">
      <c r="A65" s="662"/>
      <c r="B65" s="672"/>
      <c r="C65" s="672"/>
      <c r="D65" s="672"/>
      <c r="E65" s="672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SheetLayoutView="10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0.75">
      <c r="A9" s="681"/>
      <c r="B9" s="684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79" t="s">
        <v>458</v>
      </c>
      <c r="J9" s="679" t="s">
        <v>459</v>
      </c>
      <c r="K9" s="676"/>
      <c r="L9" s="676"/>
      <c r="M9" s="505" t="s">
        <v>801</v>
      </c>
      <c r="N9" s="501"/>
    </row>
    <row r="10" spans="1:14" s="502" customFormat="1" ht="30.75">
      <c r="A10" s="682"/>
      <c r="B10" s="685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30277</v>
      </c>
      <c r="E13" s="553">
        <f>'1-Баланс'!H21</f>
        <v>48282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127441</v>
      </c>
      <c r="J13" s="553">
        <f>'1-Баланс'!H30+'1-Баланс'!H33</f>
        <v>-12276</v>
      </c>
      <c r="K13" s="554"/>
      <c r="L13" s="553">
        <f>SUM(C13:K13)</f>
        <v>217315</v>
      </c>
      <c r="M13" s="555">
        <f>'1-Баланс'!H40</f>
        <v>33611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30277</v>
      </c>
      <c r="E17" s="622">
        <f t="shared" si="2"/>
        <v>48282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127441</v>
      </c>
      <c r="J17" s="622">
        <f t="shared" si="2"/>
        <v>-12276</v>
      </c>
      <c r="K17" s="622">
        <f t="shared" si="2"/>
        <v>0</v>
      </c>
      <c r="L17" s="553">
        <f t="shared" si="1"/>
        <v>217315</v>
      </c>
      <c r="M17" s="623">
        <f t="shared" si="2"/>
        <v>33611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6370</v>
      </c>
      <c r="J18" s="553">
        <f>+'1-Баланс'!G33</f>
        <v>0</v>
      </c>
      <c r="K18" s="554"/>
      <c r="L18" s="553">
        <f t="shared" si="1"/>
        <v>6370</v>
      </c>
      <c r="M18" s="607">
        <v>-966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>
        <v>-5984</v>
      </c>
      <c r="E22" s="307"/>
      <c r="F22" s="307"/>
      <c r="G22" s="307"/>
      <c r="H22" s="307"/>
      <c r="I22" s="307"/>
      <c r="J22" s="307">
        <v>5984</v>
      </c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-5</v>
      </c>
      <c r="E30" s="307">
        <v>-9995</v>
      </c>
      <c r="F30" s="307">
        <v>-7</v>
      </c>
      <c r="G30" s="307"/>
      <c r="H30" s="307"/>
      <c r="I30" s="307">
        <v>12290</v>
      </c>
      <c r="J30" s="307"/>
      <c r="K30" s="307"/>
      <c r="L30" s="553">
        <f t="shared" si="1"/>
        <v>2283</v>
      </c>
      <c r="M30" s="308">
        <v>-3133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24288</v>
      </c>
      <c r="E31" s="622">
        <f t="shared" si="6"/>
        <v>38287</v>
      </c>
      <c r="F31" s="622">
        <f t="shared" si="6"/>
        <v>5225</v>
      </c>
      <c r="G31" s="622">
        <f t="shared" si="6"/>
        <v>0</v>
      </c>
      <c r="H31" s="622">
        <f t="shared" si="6"/>
        <v>0</v>
      </c>
      <c r="I31" s="622">
        <f t="shared" si="6"/>
        <v>146101</v>
      </c>
      <c r="J31" s="622">
        <f t="shared" si="6"/>
        <v>-6292</v>
      </c>
      <c r="K31" s="622">
        <f t="shared" si="6"/>
        <v>0</v>
      </c>
      <c r="L31" s="553">
        <f t="shared" si="1"/>
        <v>225968</v>
      </c>
      <c r="M31" s="623">
        <f t="shared" si="6"/>
        <v>29512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24288</v>
      </c>
      <c r="E34" s="556">
        <f t="shared" si="7"/>
        <v>38287</v>
      </c>
      <c r="F34" s="556">
        <f t="shared" si="7"/>
        <v>5225</v>
      </c>
      <c r="G34" s="556">
        <f t="shared" si="7"/>
        <v>0</v>
      </c>
      <c r="H34" s="556">
        <f t="shared" si="7"/>
        <v>0</v>
      </c>
      <c r="I34" s="556">
        <f t="shared" si="7"/>
        <v>146101</v>
      </c>
      <c r="J34" s="556">
        <f t="shared" si="7"/>
        <v>-6292</v>
      </c>
      <c r="K34" s="556">
        <f t="shared" si="7"/>
        <v>0</v>
      </c>
      <c r="L34" s="620">
        <f t="shared" si="1"/>
        <v>225968</v>
      </c>
      <c r="M34" s="557">
        <f>M31+M32+M33</f>
        <v>29512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43795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71" t="str">
        <f>Начална!B17</f>
        <v>Марин Стоянов</v>
      </c>
      <c r="C43" s="672"/>
      <c r="D43" s="672"/>
      <c r="E43" s="672"/>
      <c r="F43" s="543"/>
      <c r="G43" s="44"/>
      <c r="H43" s="41"/>
      <c r="M43" s="160"/>
    </row>
    <row r="44" spans="1:13" ht="1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">
      <c r="A49" s="662"/>
      <c r="B49" s="672"/>
      <c r="C49" s="672"/>
      <c r="D49" s="672"/>
      <c r="E49" s="672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Normal="85" zoomScaleSheetLayoutView="100" zoomScalePageLayoutView="0" workbookViewId="0" topLeftCell="A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80195</v>
      </c>
      <c r="E11" s="319">
        <v>6939</v>
      </c>
      <c r="F11" s="319">
        <v>10499</v>
      </c>
      <c r="G11" s="320">
        <f>D11+E11-F11</f>
        <v>76635</v>
      </c>
      <c r="H11" s="319"/>
      <c r="I11" s="319"/>
      <c r="J11" s="320">
        <f>G11+H11-I11</f>
        <v>76635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76635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103573</v>
      </c>
      <c r="E12" s="319">
        <v>2389</v>
      </c>
      <c r="F12" s="319">
        <v>28552</v>
      </c>
      <c r="G12" s="320">
        <f aca="true" t="shared" si="2" ref="G12:G41">D12+E12-F12</f>
        <v>77410</v>
      </c>
      <c r="H12" s="319"/>
      <c r="I12" s="319"/>
      <c r="J12" s="320">
        <f aca="true" t="shared" si="3" ref="J12:J41">G12+H12-I12</f>
        <v>77410</v>
      </c>
      <c r="K12" s="319">
        <v>30059</v>
      </c>
      <c r="L12" s="319">
        <v>1593</v>
      </c>
      <c r="M12" s="319">
        <v>5085</v>
      </c>
      <c r="N12" s="320">
        <f aca="true" t="shared" si="4" ref="N12:N41">K12+L12-M12</f>
        <v>26567</v>
      </c>
      <c r="O12" s="319"/>
      <c r="P12" s="319"/>
      <c r="Q12" s="320">
        <f t="shared" si="0"/>
        <v>26567</v>
      </c>
      <c r="R12" s="331">
        <f t="shared" si="1"/>
        <v>50843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36578</v>
      </c>
      <c r="E13" s="319">
        <v>1802</v>
      </c>
      <c r="F13" s="319">
        <v>6057</v>
      </c>
      <c r="G13" s="320">
        <f t="shared" si="2"/>
        <v>32323</v>
      </c>
      <c r="H13" s="319"/>
      <c r="I13" s="319"/>
      <c r="J13" s="320">
        <f t="shared" si="3"/>
        <v>32323</v>
      </c>
      <c r="K13" s="319">
        <v>32539</v>
      </c>
      <c r="L13" s="319">
        <v>731</v>
      </c>
      <c r="M13" s="319">
        <v>5140</v>
      </c>
      <c r="N13" s="320">
        <f t="shared" si="4"/>
        <v>28130</v>
      </c>
      <c r="O13" s="319"/>
      <c r="P13" s="319"/>
      <c r="Q13" s="320">
        <f t="shared" si="0"/>
        <v>28130</v>
      </c>
      <c r="R13" s="331">
        <f t="shared" si="1"/>
        <v>4193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49114</v>
      </c>
      <c r="E14" s="319">
        <v>397</v>
      </c>
      <c r="F14" s="319">
        <v>2325</v>
      </c>
      <c r="G14" s="320">
        <f t="shared" si="2"/>
        <v>47186</v>
      </c>
      <c r="H14" s="319"/>
      <c r="I14" s="319"/>
      <c r="J14" s="320">
        <f t="shared" si="3"/>
        <v>47186</v>
      </c>
      <c r="K14" s="319">
        <v>21791</v>
      </c>
      <c r="L14" s="319">
        <v>1234</v>
      </c>
      <c r="M14" s="319">
        <v>884</v>
      </c>
      <c r="N14" s="320">
        <f t="shared" si="4"/>
        <v>22141</v>
      </c>
      <c r="O14" s="319"/>
      <c r="P14" s="319"/>
      <c r="Q14" s="320">
        <f t="shared" si="0"/>
        <v>22141</v>
      </c>
      <c r="R14" s="331">
        <f t="shared" si="1"/>
        <v>25045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32406</v>
      </c>
      <c r="E15" s="319">
        <v>1911</v>
      </c>
      <c r="F15" s="319">
        <v>973</v>
      </c>
      <c r="G15" s="320">
        <f t="shared" si="2"/>
        <v>33344</v>
      </c>
      <c r="H15" s="319"/>
      <c r="I15" s="319"/>
      <c r="J15" s="320">
        <f t="shared" si="3"/>
        <v>33344</v>
      </c>
      <c r="K15" s="319">
        <v>23039</v>
      </c>
      <c r="L15" s="319">
        <v>2401</v>
      </c>
      <c r="M15" s="319">
        <v>808</v>
      </c>
      <c r="N15" s="320">
        <f t="shared" si="4"/>
        <v>24632</v>
      </c>
      <c r="O15" s="319"/>
      <c r="P15" s="319"/>
      <c r="Q15" s="320">
        <f t="shared" si="0"/>
        <v>24632</v>
      </c>
      <c r="R15" s="331">
        <f t="shared" si="1"/>
        <v>8712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10541</v>
      </c>
      <c r="E16" s="319">
        <v>289</v>
      </c>
      <c r="F16" s="319">
        <v>4070</v>
      </c>
      <c r="G16" s="320">
        <f t="shared" si="2"/>
        <v>6760</v>
      </c>
      <c r="H16" s="319"/>
      <c r="I16" s="319"/>
      <c r="J16" s="320">
        <f t="shared" si="3"/>
        <v>6760</v>
      </c>
      <c r="K16" s="319">
        <v>9369</v>
      </c>
      <c r="L16" s="319">
        <v>545</v>
      </c>
      <c r="M16" s="319">
        <v>3382</v>
      </c>
      <c r="N16" s="320">
        <f t="shared" si="4"/>
        <v>6532</v>
      </c>
      <c r="O16" s="319"/>
      <c r="P16" s="319"/>
      <c r="Q16" s="320">
        <f t="shared" si="0"/>
        <v>6532</v>
      </c>
      <c r="R16" s="331">
        <f t="shared" si="1"/>
        <v>228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2557</v>
      </c>
      <c r="E17" s="319">
        <v>3926</v>
      </c>
      <c r="F17" s="319">
        <v>1913</v>
      </c>
      <c r="G17" s="320">
        <f t="shared" si="2"/>
        <v>4570</v>
      </c>
      <c r="H17" s="319"/>
      <c r="I17" s="319"/>
      <c r="J17" s="320">
        <f t="shared" si="3"/>
        <v>4570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4570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4834</v>
      </c>
      <c r="E18" s="319">
        <v>2970</v>
      </c>
      <c r="F18" s="319">
        <v>974</v>
      </c>
      <c r="G18" s="320">
        <f t="shared" si="2"/>
        <v>6830</v>
      </c>
      <c r="H18" s="319"/>
      <c r="I18" s="319"/>
      <c r="J18" s="320">
        <f t="shared" si="3"/>
        <v>6830</v>
      </c>
      <c r="K18" s="319">
        <v>4544</v>
      </c>
      <c r="L18" s="319">
        <v>408</v>
      </c>
      <c r="M18" s="319">
        <v>838</v>
      </c>
      <c r="N18" s="320">
        <f t="shared" si="4"/>
        <v>4114</v>
      </c>
      <c r="O18" s="319"/>
      <c r="P18" s="319"/>
      <c r="Q18" s="320">
        <f t="shared" si="0"/>
        <v>4114</v>
      </c>
      <c r="R18" s="331">
        <f t="shared" si="1"/>
        <v>2716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319798</v>
      </c>
      <c r="E19" s="321">
        <f>SUM(E11:E18)</f>
        <v>20623</v>
      </c>
      <c r="F19" s="321">
        <f>SUM(F11:F18)</f>
        <v>55363</v>
      </c>
      <c r="G19" s="320">
        <f t="shared" si="2"/>
        <v>285058</v>
      </c>
      <c r="H19" s="321">
        <f>SUM(H11:H18)</f>
        <v>0</v>
      </c>
      <c r="I19" s="321">
        <f>SUM(I11:I18)</f>
        <v>0</v>
      </c>
      <c r="J19" s="320">
        <f>G19+H19-I19</f>
        <v>285058</v>
      </c>
      <c r="K19" s="321">
        <f>SUM(K11:K18)</f>
        <v>121341</v>
      </c>
      <c r="L19" s="321">
        <f>SUM(L11:L18)</f>
        <v>6912</v>
      </c>
      <c r="M19" s="321">
        <f>SUM(M11:M18)</f>
        <v>16137</v>
      </c>
      <c r="N19" s="320">
        <f t="shared" si="4"/>
        <v>112116</v>
      </c>
      <c r="O19" s="321">
        <f>SUM(O11:O18)</f>
        <v>0</v>
      </c>
      <c r="P19" s="321">
        <f>SUM(P11:P18)</f>
        <v>0</v>
      </c>
      <c r="Q19" s="320">
        <f t="shared" si="0"/>
        <v>112116</v>
      </c>
      <c r="R19" s="331">
        <f t="shared" si="1"/>
        <v>172942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66421</v>
      </c>
      <c r="E20" s="319">
        <v>2053</v>
      </c>
      <c r="F20" s="319">
        <v>3841</v>
      </c>
      <c r="G20" s="320">
        <f t="shared" si="2"/>
        <v>64633</v>
      </c>
      <c r="H20" s="319"/>
      <c r="I20" s="319"/>
      <c r="J20" s="320">
        <f t="shared" si="3"/>
        <v>64633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64633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208</v>
      </c>
      <c r="E23" s="319">
        <v>36</v>
      </c>
      <c r="F23" s="319"/>
      <c r="G23" s="320">
        <f t="shared" si="2"/>
        <v>244</v>
      </c>
      <c r="H23" s="319"/>
      <c r="I23" s="319"/>
      <c r="J23" s="320">
        <f t="shared" si="3"/>
        <v>244</v>
      </c>
      <c r="K23" s="319">
        <v>68</v>
      </c>
      <c r="L23" s="319">
        <v>17</v>
      </c>
      <c r="M23" s="319">
        <v>1</v>
      </c>
      <c r="N23" s="320">
        <f t="shared" si="4"/>
        <v>84</v>
      </c>
      <c r="O23" s="319"/>
      <c r="P23" s="319"/>
      <c r="Q23" s="320">
        <f t="shared" si="0"/>
        <v>84</v>
      </c>
      <c r="R23" s="331">
        <f t="shared" si="1"/>
        <v>160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830</v>
      </c>
      <c r="E24" s="319">
        <v>78</v>
      </c>
      <c r="F24" s="319">
        <v>67</v>
      </c>
      <c r="G24" s="320">
        <f t="shared" si="2"/>
        <v>841</v>
      </c>
      <c r="H24" s="319"/>
      <c r="I24" s="319"/>
      <c r="J24" s="320">
        <f t="shared" si="3"/>
        <v>841</v>
      </c>
      <c r="K24" s="319">
        <v>784</v>
      </c>
      <c r="L24" s="319">
        <v>42</v>
      </c>
      <c r="M24" s="319">
        <v>65</v>
      </c>
      <c r="N24" s="320">
        <f t="shared" si="4"/>
        <v>761</v>
      </c>
      <c r="O24" s="319"/>
      <c r="P24" s="319"/>
      <c r="Q24" s="320">
        <f t="shared" si="0"/>
        <v>761</v>
      </c>
      <c r="R24" s="331">
        <f t="shared" si="1"/>
        <v>80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534</v>
      </c>
      <c r="E26" s="319">
        <v>32</v>
      </c>
      <c r="F26" s="319">
        <v>71</v>
      </c>
      <c r="G26" s="320">
        <f t="shared" si="2"/>
        <v>495</v>
      </c>
      <c r="H26" s="319"/>
      <c r="I26" s="319"/>
      <c r="J26" s="320">
        <f t="shared" si="3"/>
        <v>495</v>
      </c>
      <c r="K26" s="319">
        <v>440</v>
      </c>
      <c r="L26" s="319">
        <v>19</v>
      </c>
      <c r="M26" s="319">
        <v>63</v>
      </c>
      <c r="N26" s="320">
        <f t="shared" si="4"/>
        <v>396</v>
      </c>
      <c r="O26" s="319"/>
      <c r="P26" s="319"/>
      <c r="Q26" s="320">
        <f t="shared" si="0"/>
        <v>396</v>
      </c>
      <c r="R26" s="331">
        <f t="shared" si="1"/>
        <v>99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1572</v>
      </c>
      <c r="E27" s="323">
        <f aca="true" t="shared" si="5" ref="E27:P27">SUM(E23:E26)</f>
        <v>146</v>
      </c>
      <c r="F27" s="323">
        <f t="shared" si="5"/>
        <v>138</v>
      </c>
      <c r="G27" s="324">
        <f t="shared" si="2"/>
        <v>1580</v>
      </c>
      <c r="H27" s="323">
        <f t="shared" si="5"/>
        <v>0</v>
      </c>
      <c r="I27" s="323">
        <f t="shared" si="5"/>
        <v>0</v>
      </c>
      <c r="J27" s="324">
        <f t="shared" si="3"/>
        <v>1580</v>
      </c>
      <c r="K27" s="323">
        <f t="shared" si="5"/>
        <v>1292</v>
      </c>
      <c r="L27" s="323">
        <f t="shared" si="5"/>
        <v>78</v>
      </c>
      <c r="M27" s="323">
        <f t="shared" si="5"/>
        <v>129</v>
      </c>
      <c r="N27" s="324">
        <f t="shared" si="4"/>
        <v>1241</v>
      </c>
      <c r="O27" s="323">
        <f t="shared" si="5"/>
        <v>0</v>
      </c>
      <c r="P27" s="323">
        <f t="shared" si="5"/>
        <v>0</v>
      </c>
      <c r="Q27" s="324">
        <f t="shared" si="0"/>
        <v>1241</v>
      </c>
      <c r="R27" s="334">
        <f t="shared" si="1"/>
        <v>339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1694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1694</v>
      </c>
      <c r="H29" s="326">
        <f t="shared" si="6"/>
        <v>0</v>
      </c>
      <c r="I29" s="326">
        <f t="shared" si="6"/>
        <v>0</v>
      </c>
      <c r="J29" s="327">
        <f t="shared" si="3"/>
        <v>1694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1694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1655</v>
      </c>
      <c r="E32" s="319"/>
      <c r="F32" s="319"/>
      <c r="G32" s="320">
        <f t="shared" si="2"/>
        <v>1655</v>
      </c>
      <c r="H32" s="319"/>
      <c r="I32" s="319"/>
      <c r="J32" s="320">
        <f t="shared" si="3"/>
        <v>1655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1655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1694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1694</v>
      </c>
      <c r="H40" s="321">
        <f t="shared" si="10"/>
        <v>0</v>
      </c>
      <c r="I40" s="321">
        <f t="shared" si="10"/>
        <v>0</v>
      </c>
      <c r="J40" s="320">
        <f t="shared" si="3"/>
        <v>1694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1694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389485</v>
      </c>
      <c r="E42" s="340">
        <f>E19+E20+E21+E27+E40+E41</f>
        <v>22822</v>
      </c>
      <c r="F42" s="340">
        <f aca="true" t="shared" si="11" ref="F42:R42">F19+F20+F21+F27+F40+F41</f>
        <v>59342</v>
      </c>
      <c r="G42" s="340">
        <f t="shared" si="11"/>
        <v>352965</v>
      </c>
      <c r="H42" s="340">
        <f t="shared" si="11"/>
        <v>0</v>
      </c>
      <c r="I42" s="340">
        <f t="shared" si="11"/>
        <v>0</v>
      </c>
      <c r="J42" s="340">
        <f t="shared" si="11"/>
        <v>352965</v>
      </c>
      <c r="K42" s="340">
        <f t="shared" si="11"/>
        <v>122633</v>
      </c>
      <c r="L42" s="340">
        <f t="shared" si="11"/>
        <v>6990</v>
      </c>
      <c r="M42" s="340">
        <f t="shared" si="11"/>
        <v>16266</v>
      </c>
      <c r="N42" s="340">
        <f t="shared" si="11"/>
        <v>113357</v>
      </c>
      <c r="O42" s="340">
        <f t="shared" si="11"/>
        <v>0</v>
      </c>
      <c r="P42" s="340">
        <f t="shared" si="11"/>
        <v>0</v>
      </c>
      <c r="Q42" s="340">
        <f t="shared" si="11"/>
        <v>113357</v>
      </c>
      <c r="R42" s="341">
        <f t="shared" si="11"/>
        <v>239608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43795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71" t="str">
        <f>Начална!B17</f>
        <v>Марин Стоянов</v>
      </c>
      <c r="D50" s="672"/>
      <c r="E50" s="672"/>
      <c r="F50" s="672"/>
      <c r="G50" s="543"/>
      <c r="H50" s="44"/>
      <c r="I50" s="41"/>
    </row>
    <row r="51" spans="2:9" ht="15">
      <c r="B51" s="662"/>
      <c r="C51" s="672"/>
      <c r="D51" s="672"/>
      <c r="E51" s="672"/>
      <c r="F51" s="672"/>
      <c r="G51" s="543"/>
      <c r="H51" s="44"/>
      <c r="I51" s="41"/>
    </row>
    <row r="52" spans="2:9" ht="15">
      <c r="B52" s="662"/>
      <c r="C52" s="672"/>
      <c r="D52" s="672"/>
      <c r="E52" s="672"/>
      <c r="F52" s="672"/>
      <c r="G52" s="543"/>
      <c r="H52" s="44"/>
      <c r="I52" s="41"/>
    </row>
    <row r="53" spans="2:9" ht="15">
      <c r="B53" s="662"/>
      <c r="C53" s="672"/>
      <c r="D53" s="672"/>
      <c r="E53" s="672"/>
      <c r="F53" s="672"/>
      <c r="G53" s="543"/>
      <c r="H53" s="44"/>
      <c r="I53" s="41"/>
    </row>
    <row r="54" spans="2:9" ht="15">
      <c r="B54" s="662"/>
      <c r="C54" s="672"/>
      <c r="D54" s="672"/>
      <c r="E54" s="672"/>
      <c r="F54" s="672"/>
      <c r="G54" s="543"/>
      <c r="H54" s="44"/>
      <c r="I54" s="41"/>
    </row>
    <row r="55" spans="2:9" ht="15">
      <c r="B55" s="662"/>
      <c r="C55" s="672"/>
      <c r="D55" s="672"/>
      <c r="E55" s="672"/>
      <c r="F55" s="672"/>
      <c r="G55" s="543"/>
      <c r="H55" s="44"/>
      <c r="I55" s="41"/>
    </row>
    <row r="56" spans="2:9" ht="15">
      <c r="B56" s="662"/>
      <c r="C56" s="672"/>
      <c r="D56" s="672"/>
      <c r="E56" s="672"/>
      <c r="F56" s="672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C89" sqref="C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1236</v>
      </c>
      <c r="D18" s="353">
        <f>+D19+D20</f>
        <v>0</v>
      </c>
      <c r="E18" s="360">
        <f t="shared" si="0"/>
        <v>1236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1236</v>
      </c>
      <c r="D20" s="359"/>
      <c r="E20" s="360">
        <f t="shared" si="0"/>
        <v>1236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1236</v>
      </c>
      <c r="D21" s="431">
        <f>D13+D17+D18</f>
        <v>0</v>
      </c>
      <c r="E21" s="432">
        <f>E13+E17+E18</f>
        <v>1236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1092</v>
      </c>
      <c r="D23" s="434"/>
      <c r="E23" s="433">
        <f t="shared" si="0"/>
        <v>1092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31359</v>
      </c>
      <c r="D30" s="359">
        <v>31359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1878</v>
      </c>
      <c r="D31" s="359">
        <v>1878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1081</v>
      </c>
      <c r="D33" s="359">
        <v>1081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267</v>
      </c>
      <c r="D35" s="353">
        <f>SUM(D36:D39)</f>
        <v>267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176</v>
      </c>
      <c r="D37" s="359">
        <v>176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17</v>
      </c>
      <c r="D39" s="359">
        <v>17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884</v>
      </c>
      <c r="D40" s="353">
        <f>SUM(D41:D44)</f>
        <v>884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884</v>
      </c>
      <c r="D44" s="359">
        <v>884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35469</v>
      </c>
      <c r="D45" s="429">
        <f>D26+D30+D31+D33+D32+D34+D35+D40</f>
        <v>35469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37797</v>
      </c>
      <c r="D46" s="435">
        <f>D45+D23+D21+D11</f>
        <v>35469</v>
      </c>
      <c r="E46" s="436">
        <f>E45+E23+E21+E11</f>
        <v>2328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592</v>
      </c>
      <c r="D54" s="129">
        <f>SUM(D55:D57)</f>
        <v>0</v>
      </c>
      <c r="E54" s="127">
        <f>C54-D54</f>
        <v>592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592</v>
      </c>
      <c r="D55" s="188"/>
      <c r="E55" s="127">
        <f>C55-D55</f>
        <v>592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7065</v>
      </c>
      <c r="D58" s="129">
        <f>D59+D61</f>
        <v>0</v>
      </c>
      <c r="E58" s="127">
        <f t="shared" si="1"/>
        <v>7065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4427</v>
      </c>
      <c r="D59" s="188"/>
      <c r="E59" s="127">
        <f t="shared" si="1"/>
        <v>4427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2638</v>
      </c>
      <c r="D61" s="188"/>
      <c r="E61" s="127">
        <f t="shared" si="1"/>
        <v>2638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3310</v>
      </c>
      <c r="D66" s="188"/>
      <c r="E66" s="127">
        <f t="shared" si="1"/>
        <v>3310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10967</v>
      </c>
      <c r="D68" s="426">
        <f>D54+D58+D63+D64+D65+D66</f>
        <v>0</v>
      </c>
      <c r="E68" s="427">
        <f t="shared" si="1"/>
        <v>10967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8881</v>
      </c>
      <c r="D70" s="188"/>
      <c r="E70" s="127">
        <f t="shared" si="1"/>
        <v>8881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24968</v>
      </c>
      <c r="D77" s="129">
        <f>D78+D80</f>
        <v>24968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23634</v>
      </c>
      <c r="D78" s="188">
        <v>23634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1334</v>
      </c>
      <c r="D80" s="188">
        <v>1334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36543</v>
      </c>
      <c r="D87" s="125">
        <f>SUM(D88:D92)+D96</f>
        <v>36543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25922</v>
      </c>
      <c r="D89" s="188">
        <v>25922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986</v>
      </c>
      <c r="D90" s="188">
        <v>986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2172</v>
      </c>
      <c r="D91" s="188">
        <v>2172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6735</v>
      </c>
      <c r="D92" s="129">
        <f>SUM(D93:D95)</f>
        <v>6735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2016</v>
      </c>
      <c r="D94" s="188">
        <v>2016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4719</v>
      </c>
      <c r="D95" s="188">
        <v>4719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728</v>
      </c>
      <c r="D96" s="188">
        <v>728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12500</v>
      </c>
      <c r="D97" s="188">
        <v>12500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74011</v>
      </c>
      <c r="D98" s="424">
        <f>D87+D82+D77+D73+D97</f>
        <v>74011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93859</v>
      </c>
      <c r="D99" s="418">
        <f>D98+D70+D68</f>
        <v>74011</v>
      </c>
      <c r="E99" s="418">
        <f>E98+E70+E68</f>
        <v>19848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94</v>
      </c>
      <c r="D104" s="207">
        <v>63</v>
      </c>
      <c r="E104" s="207"/>
      <c r="F104" s="412">
        <f>C104+D104-E104</f>
        <v>157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94</v>
      </c>
      <c r="D107" s="416">
        <f>SUM(D104:D106)</f>
        <v>63</v>
      </c>
      <c r="E107" s="416">
        <f>SUM(E104:E106)</f>
        <v>0</v>
      </c>
      <c r="F107" s="417">
        <f>SUM(F104:F106)</f>
        <v>157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43795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tr">
        <f>Начална!B17</f>
        <v>Марин Стоянов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">
      <c r="A120" s="662"/>
      <c r="B120" s="672"/>
      <c r="C120" s="672"/>
      <c r="D120" s="672"/>
      <c r="E120" s="672"/>
      <c r="F120" s="672"/>
      <c r="G120" s="662"/>
      <c r="H120" s="662"/>
    </row>
    <row r="121" spans="1:8" ht="15">
      <c r="A121" s="662"/>
      <c r="B121" s="672"/>
      <c r="C121" s="672"/>
      <c r="D121" s="672"/>
      <c r="E121" s="672"/>
      <c r="F121" s="672"/>
      <c r="G121" s="662"/>
      <c r="H121" s="662"/>
    </row>
    <row r="122" spans="1:8" ht="1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21:F121"/>
    <mergeCell ref="B113:F113"/>
    <mergeCell ref="B114:F114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Normal="85" zoomScaleSheetLayoutView="100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73151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73151</v>
      </c>
      <c r="D18" s="447">
        <f t="shared" si="1"/>
        <v>0</v>
      </c>
      <c r="E18" s="447">
        <f t="shared" si="1"/>
        <v>0</v>
      </c>
      <c r="F18" s="447">
        <f t="shared" si="1"/>
        <v>39</v>
      </c>
      <c r="G18" s="447">
        <f t="shared" si="1"/>
        <v>0</v>
      </c>
      <c r="H18" s="447">
        <f t="shared" si="1"/>
        <v>0</v>
      </c>
      <c r="I18" s="448">
        <f t="shared" si="0"/>
        <v>39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43795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">
      <c r="A35" s="661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2"/>
      <c r="B36" s="671" t="str">
        <f>Начална!B17</f>
        <v>Марин Стоянов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30.09.2019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349594</v>
      </c>
      <c r="D6" s="643">
        <f aca="true" t="shared" si="0" ref="D6:D15">C6-E6</f>
        <v>0</v>
      </c>
      <c r="E6" s="642">
        <f>'1-Баланс'!G95</f>
        <v>349594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225968</v>
      </c>
      <c r="D7" s="643">
        <f t="shared" si="0"/>
        <v>207609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6370</v>
      </c>
      <c r="D8" s="643">
        <f t="shared" si="0"/>
        <v>0</v>
      </c>
      <c r="E8" s="642">
        <f>ABS('2-Отчет за доходите'!C44)-ABS('2-Отчет за доходите'!G44)</f>
        <v>6370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4926</v>
      </c>
      <c r="D9" s="643">
        <f t="shared" si="0"/>
        <v>0</v>
      </c>
      <c r="E9" s="642">
        <f>'3-Отчет за паричния поток'!C45</f>
        <v>4926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10142</v>
      </c>
      <c r="D10" s="643">
        <f t="shared" si="0"/>
        <v>0</v>
      </c>
      <c r="E10" s="642">
        <f>'3-Отчет за паричния поток'!C46</f>
        <v>10142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225968</v>
      </c>
      <c r="D11" s="643">
        <f t="shared" si="0"/>
        <v>0</v>
      </c>
      <c r="E11" s="642">
        <f>'4-Отчет за собствения капитал'!L34</f>
        <v>225968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1655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2019-11-18T09:37:02Z</cp:lastPrinted>
  <dcterms:created xsi:type="dcterms:W3CDTF">2006-09-16T00:00:00Z</dcterms:created>
  <dcterms:modified xsi:type="dcterms:W3CDTF">2019-11-26T13:35:02Z</dcterms:modified>
  <cp:category/>
  <cp:version/>
  <cp:contentType/>
  <cp:contentStatus/>
</cp:coreProperties>
</file>